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/>
  <mc:AlternateContent xmlns:mc="http://schemas.openxmlformats.org/markup-compatibility/2006">
    <mc:Choice Requires="x15">
      <x15ac:absPath xmlns:x15ac="http://schemas.microsoft.com/office/spreadsheetml/2010/11/ac" url="/Users/meganfinch/Desktop/"/>
    </mc:Choice>
  </mc:AlternateContent>
  <xr:revisionPtr revIDLastSave="0" documentId="13_ncr:1_{E84B5E44-7E0D-3F44-991A-E937436C6C60}" xr6:coauthVersionLast="47" xr6:coauthVersionMax="47" xr10:uidLastSave="{00000000-0000-0000-0000-000000000000}"/>
  <bookViews>
    <workbookView xWindow="0" yWindow="500" windowWidth="28800" windowHeight="15660" xr2:uid="{00000000-000D-0000-FFFF-FFFF00000000}"/>
  </bookViews>
  <sheets>
    <sheet name="&lt;&lt;Offeror&gt;&gt;" sheetId="2" r:id="rId1"/>
  </sheets>
  <definedNames>
    <definedName name="_xlnm.Print_Area" localSheetId="0">'&lt;&lt;Offeror&gt;&gt;'!$A$1:$N$37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7" i="2"/>
  <c r="E13" i="2"/>
  <c r="E14" i="2" s="1"/>
  <c r="C14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D14" i="2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F13" i="2"/>
  <c r="E15" i="2" l="1"/>
  <c r="F14" i="2"/>
  <c r="F15" i="2" l="1"/>
  <c r="E16" i="2"/>
  <c r="F16" i="2" l="1"/>
  <c r="E17" i="2"/>
  <c r="F17" i="2" l="1"/>
  <c r="E18" i="2"/>
  <c r="F18" i="2" l="1"/>
  <c r="E19" i="2"/>
  <c r="F19" i="2" l="1"/>
  <c r="E20" i="2"/>
  <c r="E21" i="2" l="1"/>
  <c r="F20" i="2"/>
  <c r="F21" i="2" l="1"/>
  <c r="E22" i="2"/>
  <c r="E23" i="2" s="1"/>
  <c r="E24" i="2" l="1"/>
  <c r="F23" i="2"/>
  <c r="F22" i="2"/>
  <c r="E25" i="2" l="1"/>
  <c r="F24" i="2"/>
  <c r="F25" i="2" l="1"/>
  <c r="E26" i="2"/>
  <c r="E27" i="2" l="1"/>
  <c r="F26" i="2"/>
  <c r="F29" i="2" l="1"/>
  <c r="F30" i="2" s="1"/>
  <c r="E28" i="2"/>
  <c r="F28" i="2" s="1"/>
  <c r="F27" i="2"/>
  <c r="J12" i="2" s="1"/>
  <c r="J13" i="2" l="1"/>
  <c r="I6" i="2" l="1"/>
  <c r="L6" i="2" s="1"/>
  <c r="L8" i="2" s="1"/>
  <c r="L21" i="2"/>
  <c r="L22" i="2"/>
</calcChain>
</file>

<file path=xl/sharedStrings.xml><?xml version="1.0" encoding="utf-8"?>
<sst xmlns="http://schemas.openxmlformats.org/spreadsheetml/2006/main" count="48" uniqueCount="46">
  <si>
    <t>($)</t>
  </si>
  <si>
    <t>Yellow cell</t>
  </si>
  <si>
    <t>Blue cell</t>
  </si>
  <si>
    <t>Green cell</t>
  </si>
  <si>
    <t>TAA with upfront payment</t>
  </si>
  <si>
    <t>Total Annual Amounts</t>
  </si>
  <si>
    <t>Call Sign</t>
  </si>
  <si>
    <t>Licensee</t>
  </si>
  <si>
    <t>Additional Information</t>
  </si>
  <si>
    <t>Ratio of Initial Annual to NPV</t>
  </si>
  <si>
    <t>Ratio of Upfront to NPV (Minimum is 10%)</t>
  </si>
  <si>
    <t>monthly payments are made at the end of the year</t>
  </si>
  <si>
    <t xml:space="preserve">payments are made at the beginning of the year and assuming all </t>
  </si>
  <si>
    <t xml:space="preserve">NPV is the average of the NPV value between assuming all monthly </t>
  </si>
  <si>
    <t>ten percent (10.0 %) annual discount rate.</t>
  </si>
  <si>
    <t xml:space="preserve">* For this calculation, the Net Present Value will be calculated at </t>
  </si>
  <si>
    <t>Discount Rate</t>
  </si>
  <si>
    <t>Undiscounted</t>
  </si>
  <si>
    <t xml:space="preserve"> ($)</t>
  </si>
  <si>
    <t>*Resulting NPV</t>
  </si>
  <si>
    <t>*NPV</t>
  </si>
  <si>
    <t>Payment</t>
  </si>
  <si>
    <t>Year</t>
  </si>
  <si>
    <t>Term Year</t>
  </si>
  <si>
    <t>Annual</t>
  </si>
  <si>
    <t>Monthly</t>
  </si>
  <si>
    <t>Example</t>
  </si>
  <si>
    <t>Annual Increase</t>
  </si>
  <si>
    <t>Minimum Upfront Payment ($10,000 or 10% of NPV)</t>
  </si>
  <si>
    <t>Initial Monthly Rent</t>
  </si>
  <si>
    <t>Initial Annual Rent</t>
  </si>
  <si>
    <t>Target Value</t>
  </si>
  <si>
    <t>Price Proposal</t>
  </si>
  <si>
    <t>MHz POP</t>
  </si>
  <si>
    <t>Population</t>
  </si>
  <si>
    <t>MHz</t>
  </si>
  <si>
    <t>Upfront payment Included in offer</t>
  </si>
  <si>
    <t>Key offer variables to be provided by offeror</t>
  </si>
  <si>
    <t>Result of basic mathematical operation (addition/subtraction/multiplication/division)</t>
  </si>
  <si>
    <t>Result of financial or more complex formula</t>
  </si>
  <si>
    <t>Orange cell</t>
  </si>
  <si>
    <t>Key</t>
  </si>
  <si>
    <t xml:space="preserve">CBRS Lease Value Calculation </t>
  </si>
  <si>
    <t>Frequency</t>
  </si>
  <si>
    <t>License Exp./Renewal Date</t>
  </si>
  <si>
    <t>Information may be found on Spectrum Search website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</si>
</sst>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  <numFmt numFmtId="167" formatCode="0.000"/>
    <numFmt numFmtId="168" formatCode="0.000%"/>
    <numFmt numFmtId="169" formatCode="&quot;$&quot;#,##0.0000"/>
    <numFmt numFmtId="170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CFF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Font="1"/>
    <xf numFmtId="166" fontId="0" fillId="0" borderId="0" xfId="0" applyNumberFormat="1" applyFont="1"/>
    <xf numFmtId="0" fontId="0" fillId="0" borderId="0" xfId="0" applyFont="1" applyFill="1" applyBorder="1"/>
    <xf numFmtId="0" fontId="0" fillId="3" borderId="7" xfId="0" applyFont="1" applyFill="1" applyBorder="1"/>
    <xf numFmtId="0" fontId="3" fillId="0" borderId="0" xfId="0" applyFont="1"/>
    <xf numFmtId="167" fontId="0" fillId="0" borderId="0" xfId="0" applyNumberFormat="1" applyFont="1"/>
    <xf numFmtId="0" fontId="0" fillId="0" borderId="0" xfId="0" applyFont="1" applyBorder="1"/>
    <xf numFmtId="168" fontId="3" fillId="0" borderId="0" xfId="0" applyNumberFormat="1" applyFont="1" applyBorder="1"/>
    <xf numFmtId="0" fontId="3" fillId="0" borderId="0" xfId="0" applyFont="1" applyBorder="1"/>
    <xf numFmtId="166" fontId="3" fillId="0" borderId="0" xfId="0" applyNumberFormat="1" applyFont="1" applyBorder="1"/>
    <xf numFmtId="3" fontId="3" fillId="0" borderId="0" xfId="0" applyNumberFormat="1" applyFont="1" applyBorder="1"/>
    <xf numFmtId="166" fontId="0" fillId="4" borderId="8" xfId="0" applyNumberFormat="1" applyFont="1" applyFill="1" applyBorder="1"/>
    <xf numFmtId="14" fontId="0" fillId="3" borderId="8" xfId="0" applyNumberFormat="1" applyFont="1" applyFill="1" applyBorder="1" applyAlignment="1">
      <alignment horizontal="right"/>
    </xf>
    <xf numFmtId="14" fontId="0" fillId="3" borderId="6" xfId="0" applyNumberFormat="1" applyFont="1" applyFill="1" applyBorder="1"/>
    <xf numFmtId="14" fontId="0" fillId="3" borderId="14" xfId="0" applyNumberFormat="1" applyFont="1" applyFill="1" applyBorder="1"/>
    <xf numFmtId="0" fontId="3" fillId="0" borderId="8" xfId="0" applyFont="1" applyBorder="1" applyAlignment="1"/>
    <xf numFmtId="0" fontId="3" fillId="0" borderId="14" xfId="0" applyFont="1" applyBorder="1" applyAlignment="1"/>
    <xf numFmtId="0" fontId="3" fillId="0" borderId="6" xfId="0" applyFont="1" applyBorder="1"/>
    <xf numFmtId="3" fontId="3" fillId="4" borderId="8" xfId="0" applyNumberFormat="1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166" fontId="0" fillId="4" borderId="5" xfId="0" applyNumberFormat="1" applyFont="1" applyFill="1" applyBorder="1"/>
    <xf numFmtId="0" fontId="4" fillId="3" borderId="5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3" fillId="0" borderId="4" xfId="0" applyFont="1" applyFill="1" applyBorder="1" applyAlignment="1"/>
    <xf numFmtId="166" fontId="3" fillId="2" borderId="7" xfId="1" applyNumberFormat="1" applyFont="1" applyFill="1" applyBorder="1"/>
    <xf numFmtId="3" fontId="3" fillId="4" borderId="3" xfId="0" applyNumberFormat="1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/>
    <xf numFmtId="0" fontId="5" fillId="3" borderId="5" xfId="0" applyFont="1" applyFill="1" applyBorder="1" applyAlignment="1">
      <alignment horizontal="right" wrapText="1"/>
    </xf>
    <xf numFmtId="0" fontId="5" fillId="3" borderId="0" xfId="0" applyFont="1" applyFill="1" applyBorder="1" applyAlignment="1">
      <alignment horizontal="right" wrapText="1"/>
    </xf>
    <xf numFmtId="0" fontId="5" fillId="3" borderId="4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wrapText="1"/>
    </xf>
    <xf numFmtId="0" fontId="3" fillId="0" borderId="4" xfId="0" applyFont="1" applyBorder="1" applyAlignment="1"/>
    <xf numFmtId="0" fontId="0" fillId="0" borderId="6" xfId="0" applyFont="1" applyBorder="1"/>
    <xf numFmtId="0" fontId="5" fillId="3" borderId="3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3" fillId="0" borderId="1" xfId="0" applyFont="1" applyBorder="1" applyAlignment="1"/>
    <xf numFmtId="0" fontId="0" fillId="0" borderId="4" xfId="0" applyFont="1" applyBorder="1"/>
    <xf numFmtId="0" fontId="0" fillId="4" borderId="4" xfId="0" applyFont="1" applyFill="1" applyBorder="1"/>
    <xf numFmtId="0" fontId="0" fillId="4" borderId="12" xfId="0" applyFont="1" applyFill="1" applyBorder="1"/>
    <xf numFmtId="0" fontId="0" fillId="4" borderId="11" xfId="0" applyFont="1" applyFill="1" applyBorder="1"/>
    <xf numFmtId="0" fontId="0" fillId="4" borderId="2" xfId="0" applyFont="1" applyFill="1" applyBorder="1"/>
    <xf numFmtId="0" fontId="3" fillId="4" borderId="1" xfId="0" applyFont="1" applyFill="1" applyBorder="1"/>
    <xf numFmtId="0" fontId="0" fillId="4" borderId="5" xfId="0" applyFont="1" applyFill="1" applyBorder="1"/>
    <xf numFmtId="0" fontId="3" fillId="0" borderId="4" xfId="0" applyFont="1" applyBorder="1"/>
    <xf numFmtId="0" fontId="0" fillId="0" borderId="8" xfId="0" applyFont="1" applyBorder="1"/>
    <xf numFmtId="3" fontId="0" fillId="0" borderId="4" xfId="0" applyNumberFormat="1" applyFont="1" applyBorder="1"/>
    <xf numFmtId="0" fontId="0" fillId="0" borderId="5" xfId="0" applyFont="1" applyBorder="1"/>
    <xf numFmtId="0" fontId="0" fillId="0" borderId="3" xfId="0" applyFont="1" applyBorder="1"/>
    <xf numFmtId="166" fontId="0" fillId="0" borderId="0" xfId="0" applyNumberFormat="1" applyFont="1" applyBorder="1"/>
    <xf numFmtId="0" fontId="0" fillId="0" borderId="1" xfId="0" applyFont="1" applyBorder="1"/>
    <xf numFmtId="0" fontId="0" fillId="0" borderId="0" xfId="0" applyFont="1" applyFill="1"/>
    <xf numFmtId="0" fontId="0" fillId="4" borderId="1" xfId="0" applyFont="1" applyFill="1" applyBorder="1" applyAlignment="1">
      <alignment horizontal="center"/>
    </xf>
    <xf numFmtId="0" fontId="0" fillId="0" borderId="12" xfId="0" applyFont="1" applyBorder="1"/>
    <xf numFmtId="0" fontId="0" fillId="4" borderId="6" xfId="0" applyFont="1" applyFill="1" applyBorder="1"/>
    <xf numFmtId="3" fontId="3" fillId="4" borderId="6" xfId="0" applyNumberFormat="1" applyFont="1" applyFill="1" applyBorder="1"/>
    <xf numFmtId="3" fontId="6" fillId="4" borderId="14" xfId="0" applyNumberFormat="1" applyFont="1" applyFill="1" applyBorder="1"/>
    <xf numFmtId="0" fontId="0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3" fillId="4" borderId="1" xfId="0" applyNumberFormat="1" applyFont="1" applyFill="1" applyBorder="1"/>
    <xf numFmtId="0" fontId="0" fillId="0" borderId="14" xfId="0" applyFont="1" applyBorder="1"/>
    <xf numFmtId="167" fontId="3" fillId="0" borderId="5" xfId="0" applyNumberFormat="1" applyFont="1" applyBorder="1"/>
    <xf numFmtId="167" fontId="0" fillId="0" borderId="5" xfId="0" applyNumberFormat="1" applyFont="1" applyBorder="1"/>
    <xf numFmtId="167" fontId="0" fillId="0" borderId="0" xfId="0" applyNumberFormat="1" applyFont="1" applyBorder="1"/>
    <xf numFmtId="10" fontId="0" fillId="0" borderId="0" xfId="0" applyNumberFormat="1" applyFont="1" applyBorder="1"/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9" fontId="3" fillId="0" borderId="0" xfId="0" applyNumberFormat="1" applyFont="1" applyBorder="1"/>
    <xf numFmtId="170" fontId="2" fillId="2" borderId="7" xfId="0" applyNumberFormat="1" applyFont="1" applyFill="1" applyBorder="1"/>
    <xf numFmtId="3" fontId="2" fillId="0" borderId="4" xfId="0" applyNumberFormat="1" applyFont="1" applyBorder="1"/>
    <xf numFmtId="0" fontId="0" fillId="0" borderId="15" xfId="0" applyFont="1" applyBorder="1"/>
    <xf numFmtId="169" fontId="0" fillId="0" borderId="0" xfId="0" applyNumberFormat="1" applyFont="1" applyBorder="1"/>
    <xf numFmtId="166" fontId="0" fillId="0" borderId="9" xfId="0" applyNumberFormat="1" applyFont="1" applyFill="1" applyBorder="1"/>
    <xf numFmtId="10" fontId="0" fillId="0" borderId="9" xfId="0" applyNumberFormat="1" applyFont="1" applyFill="1" applyBorder="1"/>
    <xf numFmtId="3" fontId="0" fillId="0" borderId="16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/>
    <xf numFmtId="0" fontId="3" fillId="4" borderId="19" xfId="0" applyFont="1" applyFill="1" applyBorder="1" applyAlignment="1">
      <alignment horizontal="center"/>
    </xf>
    <xf numFmtId="0" fontId="3" fillId="4" borderId="19" xfId="0" applyFont="1" applyFill="1" applyBorder="1"/>
    <xf numFmtId="166" fontId="3" fillId="4" borderId="19" xfId="0" applyNumberFormat="1" applyFont="1" applyFill="1" applyBorder="1"/>
    <xf numFmtId="3" fontId="3" fillId="4" borderId="19" xfId="0" applyNumberFormat="1" applyFont="1" applyFill="1" applyBorder="1"/>
    <xf numFmtId="3" fontId="3" fillId="4" borderId="19" xfId="0" applyNumberFormat="1" applyFon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13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left"/>
    </xf>
    <xf numFmtId="0" fontId="3" fillId="0" borderId="14" xfId="0" applyFont="1" applyBorder="1"/>
    <xf numFmtId="0" fontId="0" fillId="4" borderId="14" xfId="0" applyFont="1" applyFill="1" applyBorder="1"/>
    <xf numFmtId="0" fontId="0" fillId="4" borderId="5" xfId="0" applyFont="1" applyFill="1" applyBorder="1" applyAlignment="1">
      <alignment horizontal="center"/>
    </xf>
    <xf numFmtId="165" fontId="0" fillId="0" borderId="2" xfId="1" applyNumberFormat="1" applyFont="1" applyBorder="1"/>
    <xf numFmtId="0" fontId="0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0" fillId="0" borderId="2" xfId="0" applyFont="1" applyBorder="1"/>
    <xf numFmtId="166" fontId="0" fillId="4" borderId="13" xfId="0" applyNumberFormat="1" applyFont="1" applyFill="1" applyBorder="1"/>
    <xf numFmtId="0" fontId="3" fillId="0" borderId="11" xfId="0" applyFont="1" applyBorder="1" applyAlignment="1">
      <alignment horizontal="center"/>
    </xf>
    <xf numFmtId="166" fontId="0" fillId="0" borderId="6" xfId="0" applyNumberFormat="1" applyFont="1" applyBorder="1"/>
    <xf numFmtId="8" fontId="0" fillId="0" borderId="6" xfId="0" applyNumberFormat="1" applyFont="1" applyBorder="1"/>
    <xf numFmtId="166" fontId="3" fillId="0" borderId="14" xfId="0" applyNumberFormat="1" applyFont="1" applyBorder="1"/>
    <xf numFmtId="166" fontId="3" fillId="0" borderId="4" xfId="0" applyNumberFormat="1" applyFont="1" applyBorder="1"/>
    <xf numFmtId="3" fontId="0" fillId="3" borderId="7" xfId="0" applyNumberFormat="1" applyFont="1" applyFill="1" applyBorder="1"/>
    <xf numFmtId="0" fontId="0" fillId="4" borderId="1" xfId="0" applyFont="1" applyFill="1" applyBorder="1"/>
    <xf numFmtId="166" fontId="0" fillId="5" borderId="5" xfId="0" applyNumberFormat="1" applyFont="1" applyFill="1" applyBorder="1"/>
    <xf numFmtId="0" fontId="0" fillId="5" borderId="6" xfId="0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0" fillId="5" borderId="14" xfId="0" applyFont="1" applyFill="1" applyBorder="1"/>
    <xf numFmtId="0" fontId="0" fillId="5" borderId="0" xfId="0" applyFill="1" applyBorder="1" applyAlignment="1"/>
    <xf numFmtId="0" fontId="0" fillId="5" borderId="4" xfId="0" applyFont="1" applyFill="1" applyBorder="1"/>
    <xf numFmtId="166" fontId="0" fillId="5" borderId="3" xfId="0" applyNumberFormat="1" applyFont="1" applyFill="1" applyBorder="1"/>
    <xf numFmtId="0" fontId="0" fillId="5" borderId="2" xfId="0" applyFont="1" applyFill="1" applyBorder="1"/>
    <xf numFmtId="0" fontId="3" fillId="5" borderId="2" xfId="0" applyFont="1" applyFill="1" applyBorder="1"/>
    <xf numFmtId="0" fontId="0" fillId="5" borderId="1" xfId="0" applyFont="1" applyFill="1" applyBorder="1"/>
    <xf numFmtId="0" fontId="13" fillId="5" borderId="2" xfId="0" applyFont="1" applyFill="1" applyBorder="1"/>
    <xf numFmtId="166" fontId="3" fillId="6" borderId="10" xfId="0" applyNumberFormat="1" applyFont="1" applyFill="1" applyBorder="1" applyProtection="1"/>
    <xf numFmtId="166" fontId="3" fillId="6" borderId="7" xfId="0" applyNumberFormat="1" applyFont="1" applyFill="1" applyBorder="1"/>
    <xf numFmtId="164" fontId="3" fillId="6" borderId="7" xfId="2" applyNumberFormat="1" applyFont="1" applyFill="1" applyBorder="1"/>
    <xf numFmtId="0" fontId="13" fillId="5" borderId="0" xfId="0" applyFont="1" applyFill="1" applyBorder="1"/>
    <xf numFmtId="0" fontId="3" fillId="0" borderId="21" xfId="0" applyFont="1" applyBorder="1" applyAlignment="1">
      <alignment horizontal="center"/>
    </xf>
    <xf numFmtId="166" fontId="3" fillId="6" borderId="22" xfId="0" applyNumberFormat="1" applyFont="1" applyFill="1" applyBorder="1"/>
    <xf numFmtId="166" fontId="3" fillId="7" borderId="22" xfId="0" applyNumberFormat="1" applyFont="1" applyFill="1" applyBorder="1"/>
    <xf numFmtId="0" fontId="3" fillId="3" borderId="22" xfId="0" applyFont="1" applyFill="1" applyBorder="1"/>
    <xf numFmtId="10" fontId="2" fillId="6" borderId="7" xfId="0" applyNumberFormat="1" applyFont="1" applyFill="1" applyBorder="1"/>
    <xf numFmtId="3" fontId="0" fillId="7" borderId="1" xfId="0" applyNumberFormat="1" applyFont="1" applyFill="1" applyBorder="1"/>
    <xf numFmtId="3" fontId="0" fillId="7" borderId="3" xfId="0" applyNumberFormat="1" applyFont="1" applyFill="1" applyBorder="1"/>
    <xf numFmtId="3" fontId="0" fillId="7" borderId="4" xfId="0" applyNumberFormat="1" applyFont="1" applyFill="1" applyBorder="1"/>
    <xf numFmtId="3" fontId="0" fillId="7" borderId="5" xfId="0" applyNumberFormat="1" applyFont="1" applyFill="1" applyBorder="1"/>
    <xf numFmtId="166" fontId="3" fillId="7" borderId="7" xfId="0" applyNumberFormat="1" applyFont="1" applyFill="1" applyBorder="1"/>
    <xf numFmtId="3" fontId="3" fillId="7" borderId="7" xfId="0" applyNumberFormat="1" applyFont="1" applyFill="1" applyBorder="1"/>
    <xf numFmtId="169" fontId="3" fillId="7" borderId="7" xfId="0" applyNumberFormat="1" applyFont="1" applyFill="1" applyBorder="1"/>
    <xf numFmtId="6" fontId="3" fillId="7" borderId="7" xfId="0" applyNumberFormat="1" applyFont="1" applyFill="1" applyBorder="1"/>
    <xf numFmtId="10" fontId="3" fillId="7" borderId="7" xfId="0" applyNumberFormat="1" applyFont="1" applyFill="1" applyBorder="1" applyAlignment="1">
      <alignment horizontal="right"/>
    </xf>
    <xf numFmtId="10" fontId="3" fillId="7" borderId="9" xfId="0" applyNumberFormat="1" applyFont="1" applyFill="1" applyBorder="1" applyAlignment="1">
      <alignment horizontal="right"/>
    </xf>
    <xf numFmtId="166" fontId="6" fillId="2" borderId="7" xfId="0" applyNumberFormat="1" applyFont="1" applyFill="1" applyBorder="1" applyAlignment="1">
      <alignment horizontal="right"/>
    </xf>
    <xf numFmtId="0" fontId="0" fillId="5" borderId="2" xfId="0" applyFont="1" applyFill="1" applyBorder="1" applyAlignment="1"/>
    <xf numFmtId="0" fontId="0" fillId="0" borderId="2" xfId="0" applyBorder="1" applyAlignment="1"/>
    <xf numFmtId="0" fontId="0" fillId="0" borderId="0" xfId="0" applyBorder="1" applyAlignment="1"/>
    <xf numFmtId="0" fontId="12" fillId="5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0" xfId="0" applyFont="1" applyFill="1" applyBorder="1"/>
    <xf numFmtId="166" fontId="3" fillId="2" borderId="22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BCFF5"/>
      <color rgb="FFD6A9F1"/>
      <color rgb="FFC88BED"/>
      <color rgb="FFF7A7F3"/>
      <color rgb="FFF375ED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749613</xdr:colOff>
      <xdr:row>1</xdr:row>
      <xdr:rowOff>48630</xdr:rowOff>
    </xdr:from>
    <xdr:to>
      <xdr:col>11</xdr:col>
      <xdr:colOff>858242</xdr:colOff>
      <xdr:row>3</xdr:row>
      <xdr:rowOff>171622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25ADCC-EF37-8045-ACF0-7F5135F3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78802" y="194508"/>
          <a:ext cx="1884913" cy="51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7"/>
  <sheetViews>
    <sheetView tabSelected="1" topLeftCell="A16" zoomScale="111" zoomScaleNormal="122" workbookViewId="0">
      <selection activeCell="E35" sqref="E35"/>
    </sheetView>
  </sheetViews>
  <sheetFormatPr baseColWidth="10" defaultColWidth="9.1640625" defaultRowHeight="15" x14ac:dyDescent="0.2"/>
  <cols>
    <col min="1" max="2" width="1.1640625" style="1" customWidth="1"/>
    <col min="3" max="3" width="10.6640625" style="1" customWidth="1"/>
    <col min="4" max="4" width="10.33203125" style="1" customWidth="1"/>
    <col min="5" max="5" width="14.33203125" style="1" customWidth="1"/>
    <col min="6" max="6" width="13.5" style="1" customWidth="1"/>
    <col min="7" max="7" width="3.1640625" style="1" customWidth="1"/>
    <col min="8" max="8" width="16.5" style="1" customWidth="1"/>
    <col min="9" max="9" width="13.83203125" style="1" customWidth="1"/>
    <col min="10" max="10" width="14.1640625" style="1" customWidth="1"/>
    <col min="11" max="11" width="12.5" style="1" customWidth="1"/>
    <col min="12" max="12" width="15" style="1" customWidth="1"/>
    <col min="13" max="13" width="1.1640625" style="2" customWidth="1"/>
    <col min="14" max="14" width="2.5" style="1" customWidth="1"/>
    <col min="15" max="16384" width="9.1640625" style="1"/>
  </cols>
  <sheetData>
    <row r="1" spans="2:16" ht="11.25" customHeight="1" x14ac:dyDescent="0.2"/>
    <row r="2" spans="2:16" ht="16" x14ac:dyDescent="0.2">
      <c r="B2" s="122"/>
      <c r="C2" s="123"/>
      <c r="D2" s="121"/>
      <c r="E2" s="120"/>
      <c r="F2" s="120"/>
      <c r="G2" s="120"/>
      <c r="H2" s="120"/>
      <c r="I2" s="120"/>
      <c r="J2" s="144"/>
      <c r="K2" s="145"/>
      <c r="L2" s="145"/>
      <c r="M2" s="119"/>
    </row>
    <row r="3" spans="2:16" ht="16" x14ac:dyDescent="0.2">
      <c r="B3" s="118"/>
      <c r="C3" s="127" t="s">
        <v>42</v>
      </c>
      <c r="D3" s="117"/>
      <c r="E3" s="117"/>
      <c r="F3" s="117"/>
      <c r="G3" s="117"/>
      <c r="H3" s="117"/>
      <c r="I3" s="117"/>
      <c r="J3" s="146"/>
      <c r="K3" s="146"/>
      <c r="L3" s="146"/>
      <c r="M3" s="113"/>
    </row>
    <row r="4" spans="2:16" ht="15" customHeight="1" x14ac:dyDescent="0.25">
      <c r="B4" s="116"/>
      <c r="C4" s="115"/>
      <c r="D4" s="114"/>
      <c r="E4" s="114"/>
      <c r="F4" s="114"/>
      <c r="G4" s="114"/>
      <c r="H4" s="114"/>
      <c r="I4" s="147"/>
      <c r="J4" s="148"/>
      <c r="K4" s="149"/>
      <c r="L4" s="150"/>
      <c r="M4" s="113"/>
    </row>
    <row r="5" spans="2:16" ht="15" customHeight="1" x14ac:dyDescent="0.2">
      <c r="B5" s="112"/>
      <c r="C5" s="103" t="s">
        <v>35</v>
      </c>
      <c r="D5" s="104"/>
      <c r="E5" s="4">
        <v>10</v>
      </c>
      <c r="F5" s="104"/>
      <c r="G5" s="104"/>
      <c r="H5" s="103" t="s">
        <v>34</v>
      </c>
      <c r="I5" s="111">
        <v>100000</v>
      </c>
      <c r="J5" s="104"/>
      <c r="K5" s="104"/>
      <c r="L5" s="60"/>
      <c r="M5" s="22"/>
    </row>
    <row r="6" spans="2:16" ht="15" customHeight="1" x14ac:dyDescent="0.2">
      <c r="B6" s="45"/>
      <c r="C6" s="110" t="s">
        <v>33</v>
      </c>
      <c r="D6" s="7"/>
      <c r="E6" s="138">
        <f>E5*I5</f>
        <v>1000000</v>
      </c>
      <c r="F6" s="7"/>
      <c r="G6" s="7"/>
      <c r="H6" s="51" t="s">
        <v>32</v>
      </c>
      <c r="I6" s="139">
        <f>J13/E6</f>
        <v>0.13713844240316783</v>
      </c>
      <c r="J6" s="56"/>
      <c r="K6" s="9" t="s">
        <v>31</v>
      </c>
      <c r="L6" s="140">
        <f>I6*E6</f>
        <v>137138.44240316784</v>
      </c>
      <c r="M6" s="22"/>
    </row>
    <row r="7" spans="2:16" ht="15" customHeight="1" x14ac:dyDescent="0.2">
      <c r="B7" s="98"/>
      <c r="C7" s="109" t="s">
        <v>30</v>
      </c>
      <c r="D7" s="38"/>
      <c r="E7" s="137">
        <f>E8*12</f>
        <v>12000</v>
      </c>
      <c r="F7" s="38"/>
      <c r="G7" s="38"/>
      <c r="H7" s="97"/>
      <c r="I7" s="108"/>
      <c r="J7" s="107"/>
      <c r="K7" s="38"/>
      <c r="L7" s="106"/>
      <c r="M7" s="105"/>
    </row>
    <row r="8" spans="2:16" s="93" customFormat="1" x14ac:dyDescent="0.2">
      <c r="B8" s="59"/>
      <c r="C8" s="103" t="s">
        <v>29</v>
      </c>
      <c r="D8" s="102"/>
      <c r="E8" s="125">
        <v>1000</v>
      </c>
      <c r="F8" s="104"/>
      <c r="G8" s="104"/>
      <c r="H8" s="103" t="s">
        <v>28</v>
      </c>
      <c r="I8" s="102"/>
      <c r="J8" s="101"/>
      <c r="K8" s="100"/>
      <c r="L8" s="143">
        <f>IF((L6*0.1&gt;10000),(L6*0.1),10000)</f>
        <v>13713.844240316785</v>
      </c>
      <c r="M8" s="99"/>
    </row>
    <row r="9" spans="2:16" s="93" customFormat="1" x14ac:dyDescent="0.2">
      <c r="B9" s="98"/>
      <c r="C9" s="97" t="s">
        <v>27</v>
      </c>
      <c r="D9" s="9"/>
      <c r="E9" s="126">
        <v>0.03</v>
      </c>
      <c r="F9" s="7"/>
      <c r="G9" s="7"/>
      <c r="H9" s="96" t="s">
        <v>36</v>
      </c>
      <c r="I9" s="95"/>
      <c r="J9" s="83"/>
      <c r="K9" s="83"/>
      <c r="L9" s="124">
        <v>20000</v>
      </c>
      <c r="M9" s="94"/>
    </row>
    <row r="10" spans="2:16" x14ac:dyDescent="0.2">
      <c r="B10" s="92"/>
      <c r="C10" s="91"/>
      <c r="D10" s="65" t="s">
        <v>26</v>
      </c>
      <c r="E10" s="65" t="s">
        <v>25</v>
      </c>
      <c r="F10" s="65" t="s">
        <v>24</v>
      </c>
      <c r="G10" s="65"/>
      <c r="H10" s="30"/>
      <c r="I10" s="30"/>
      <c r="J10" s="30"/>
      <c r="K10" s="30"/>
      <c r="L10" s="91"/>
      <c r="M10" s="50"/>
    </row>
    <row r="11" spans="2:16" ht="16" thickBot="1" x14ac:dyDescent="0.25">
      <c r="B11" s="90"/>
      <c r="C11" s="85" t="s">
        <v>23</v>
      </c>
      <c r="D11" s="85" t="s">
        <v>22</v>
      </c>
      <c r="E11" s="85" t="s">
        <v>21</v>
      </c>
      <c r="F11" s="89" t="s">
        <v>21</v>
      </c>
      <c r="G11" s="85"/>
      <c r="H11" s="88" t="s">
        <v>20</v>
      </c>
      <c r="I11" s="86" t="s">
        <v>16</v>
      </c>
      <c r="J11" s="87" t="s">
        <v>19</v>
      </c>
      <c r="K11" s="86"/>
      <c r="L11" s="85"/>
      <c r="M11" s="50"/>
    </row>
    <row r="12" spans="2:16" x14ac:dyDescent="0.2">
      <c r="B12" s="45"/>
      <c r="C12" s="84"/>
      <c r="D12" s="7"/>
      <c r="E12" s="83" t="s">
        <v>0</v>
      </c>
      <c r="F12" s="82" t="s">
        <v>18</v>
      </c>
      <c r="G12" s="7"/>
      <c r="H12" s="81" t="s">
        <v>17</v>
      </c>
      <c r="I12" s="80">
        <v>0</v>
      </c>
      <c r="J12" s="79">
        <f>((((NPV(I12,F$14:F$28)+F$13))+(NPV(I12,F$13:F$28)))/2)+L$9</f>
        <v>261882.57563951504</v>
      </c>
      <c r="K12" s="78"/>
      <c r="L12" s="77"/>
      <c r="M12" s="50"/>
    </row>
    <row r="13" spans="2:16" ht="16" x14ac:dyDescent="0.2">
      <c r="B13" s="45"/>
      <c r="C13" s="57">
        <v>1</v>
      </c>
      <c r="D13" s="55">
        <v>2022</v>
      </c>
      <c r="E13" s="133">
        <f>E8</f>
        <v>1000</v>
      </c>
      <c r="F13" s="134">
        <f t="shared" ref="F13:F28" si="0">E13*12</f>
        <v>12000</v>
      </c>
      <c r="G13" s="7"/>
      <c r="H13" s="76" t="s">
        <v>16</v>
      </c>
      <c r="I13" s="132">
        <v>0.1</v>
      </c>
      <c r="J13" s="75">
        <f>((((NPV(I13,F$14:F$28)+F$13))+(NPV(I13,F$13:F$28)))/2)+L$9</f>
        <v>137138.44240316784</v>
      </c>
      <c r="K13" s="74"/>
      <c r="L13" s="54"/>
      <c r="M13" s="50"/>
      <c r="O13" s="73"/>
      <c r="P13" s="72"/>
    </row>
    <row r="14" spans="2:16" x14ac:dyDescent="0.2">
      <c r="B14" s="45"/>
      <c r="C14" s="44">
        <f t="shared" ref="C14:C28" si="1">+C13+1</f>
        <v>2</v>
      </c>
      <c r="D14" s="7">
        <f t="shared" ref="D14:D28" si="2">+D13+1</f>
        <v>2023</v>
      </c>
      <c r="E14" s="135">
        <f t="shared" ref="E14:E28" si="3">E13*(1+E$9)</f>
        <v>1030</v>
      </c>
      <c r="F14" s="136">
        <f t="shared" si="0"/>
        <v>12360</v>
      </c>
      <c r="G14" s="7"/>
      <c r="H14" s="53"/>
      <c r="I14" s="71"/>
      <c r="J14" s="56"/>
      <c r="K14" s="70"/>
      <c r="L14" s="54"/>
      <c r="M14" s="50"/>
    </row>
    <row r="15" spans="2:16" x14ac:dyDescent="0.2">
      <c r="B15" s="45"/>
      <c r="C15" s="44">
        <f t="shared" si="1"/>
        <v>3</v>
      </c>
      <c r="D15" s="7">
        <f t="shared" si="2"/>
        <v>2024</v>
      </c>
      <c r="E15" s="135">
        <f t="shared" si="3"/>
        <v>1060.9000000000001</v>
      </c>
      <c r="F15" s="136">
        <f t="shared" si="0"/>
        <v>12730.800000000001</v>
      </c>
      <c r="G15" s="7"/>
      <c r="H15" s="44" t="s">
        <v>15</v>
      </c>
      <c r="I15" s="7"/>
      <c r="J15" s="56"/>
      <c r="K15" s="7"/>
      <c r="L15" s="69"/>
      <c r="M15" s="50"/>
    </row>
    <row r="16" spans="2:16" x14ac:dyDescent="0.2">
      <c r="B16" s="45"/>
      <c r="C16" s="44">
        <f t="shared" si="1"/>
        <v>4</v>
      </c>
      <c r="D16" s="7">
        <f t="shared" si="2"/>
        <v>2025</v>
      </c>
      <c r="E16" s="135">
        <f t="shared" si="3"/>
        <v>1092.7270000000001</v>
      </c>
      <c r="F16" s="136">
        <f t="shared" si="0"/>
        <v>13112.724000000002</v>
      </c>
      <c r="G16" s="7"/>
      <c r="H16" s="44" t="s">
        <v>14</v>
      </c>
      <c r="I16" s="7"/>
      <c r="J16" s="56"/>
      <c r="K16" s="7"/>
      <c r="L16" s="69"/>
      <c r="M16" s="50"/>
    </row>
    <row r="17" spans="2:15" x14ac:dyDescent="0.2">
      <c r="B17" s="45"/>
      <c r="C17" s="44">
        <f t="shared" si="1"/>
        <v>5</v>
      </c>
      <c r="D17" s="7">
        <f t="shared" si="2"/>
        <v>2026</v>
      </c>
      <c r="E17" s="135">
        <f t="shared" si="3"/>
        <v>1125.50881</v>
      </c>
      <c r="F17" s="136">
        <f t="shared" si="0"/>
        <v>13506.10572</v>
      </c>
      <c r="G17" s="7"/>
      <c r="H17" s="53" t="s">
        <v>13</v>
      </c>
      <c r="I17" s="7"/>
      <c r="J17" s="56"/>
      <c r="K17" s="7"/>
      <c r="L17" s="69"/>
      <c r="M17" s="50"/>
    </row>
    <row r="18" spans="2:15" x14ac:dyDescent="0.2">
      <c r="B18" s="45"/>
      <c r="C18" s="44">
        <f t="shared" si="1"/>
        <v>6</v>
      </c>
      <c r="D18" s="7">
        <f t="shared" si="2"/>
        <v>2027</v>
      </c>
      <c r="E18" s="135">
        <f t="shared" si="3"/>
        <v>1159.2740743000002</v>
      </c>
      <c r="F18" s="136">
        <f t="shared" si="0"/>
        <v>13911.288891600001</v>
      </c>
      <c r="G18" s="7"/>
      <c r="H18" s="53" t="s">
        <v>12</v>
      </c>
      <c r="I18" s="7"/>
      <c r="J18" s="56"/>
      <c r="K18" s="7"/>
      <c r="L18" s="68"/>
      <c r="M18" s="50"/>
    </row>
    <row r="19" spans="2:15" x14ac:dyDescent="0.2">
      <c r="B19" s="45"/>
      <c r="C19" s="44">
        <f t="shared" si="1"/>
        <v>7</v>
      </c>
      <c r="D19" s="7">
        <f t="shared" si="2"/>
        <v>2028</v>
      </c>
      <c r="E19" s="135">
        <f t="shared" si="3"/>
        <v>1194.0522965290002</v>
      </c>
      <c r="F19" s="136">
        <f t="shared" si="0"/>
        <v>14328.627558348002</v>
      </c>
      <c r="G19" s="7"/>
      <c r="H19" s="53" t="s">
        <v>11</v>
      </c>
      <c r="I19" s="7"/>
      <c r="J19" s="7"/>
      <c r="K19" s="7"/>
      <c r="L19" s="54"/>
      <c r="M19" s="50"/>
    </row>
    <row r="20" spans="2:15" x14ac:dyDescent="0.2">
      <c r="B20" s="45"/>
      <c r="C20" s="44">
        <f t="shared" si="1"/>
        <v>8</v>
      </c>
      <c r="D20" s="7">
        <f t="shared" si="2"/>
        <v>2029</v>
      </c>
      <c r="E20" s="135">
        <f t="shared" si="3"/>
        <v>1229.8738654248702</v>
      </c>
      <c r="F20" s="136">
        <f t="shared" si="0"/>
        <v>14758.486385098444</v>
      </c>
      <c r="G20" s="7"/>
      <c r="H20" s="67"/>
      <c r="I20" s="7"/>
      <c r="J20" s="7"/>
      <c r="K20" s="7"/>
      <c r="L20" s="52"/>
      <c r="M20" s="50"/>
    </row>
    <row r="21" spans="2:15" x14ac:dyDescent="0.2">
      <c r="B21" s="45"/>
      <c r="C21" s="44">
        <f t="shared" si="1"/>
        <v>9</v>
      </c>
      <c r="D21" s="7">
        <f t="shared" si="2"/>
        <v>2030</v>
      </c>
      <c r="E21" s="135">
        <f t="shared" si="3"/>
        <v>1266.7700813876163</v>
      </c>
      <c r="F21" s="136">
        <f t="shared" si="0"/>
        <v>15201.240976651396</v>
      </c>
      <c r="G21" s="7"/>
      <c r="H21" s="66" t="s">
        <v>10</v>
      </c>
      <c r="I21" s="65"/>
      <c r="J21" s="48"/>
      <c r="K21" s="64"/>
      <c r="L21" s="141">
        <f>L9/J13</f>
        <v>0.14583802797761694</v>
      </c>
      <c r="M21" s="50"/>
    </row>
    <row r="22" spans="2:15" x14ac:dyDescent="0.2">
      <c r="B22" s="45"/>
      <c r="C22" s="44">
        <f t="shared" si="1"/>
        <v>10</v>
      </c>
      <c r="D22" s="7">
        <f t="shared" si="2"/>
        <v>2031</v>
      </c>
      <c r="E22" s="135">
        <f t="shared" si="3"/>
        <v>1304.7731838292448</v>
      </c>
      <c r="F22" s="136">
        <f t="shared" si="0"/>
        <v>15657.278205950937</v>
      </c>
      <c r="G22" s="7"/>
      <c r="H22" s="63" t="s">
        <v>9</v>
      </c>
      <c r="I22" s="62"/>
      <c r="J22" s="61"/>
      <c r="K22" s="12"/>
      <c r="L22" s="142">
        <f>E7/J13</f>
        <v>8.7502816786570167E-2</v>
      </c>
      <c r="M22" s="50"/>
    </row>
    <row r="23" spans="2:15" x14ac:dyDescent="0.2">
      <c r="B23" s="45"/>
      <c r="C23" s="44">
        <f t="shared" si="1"/>
        <v>11</v>
      </c>
      <c r="D23" s="7">
        <f t="shared" si="2"/>
        <v>2032</v>
      </c>
      <c r="E23" s="135">
        <f t="shared" si="3"/>
        <v>1343.9163793441221</v>
      </c>
      <c r="F23" s="136">
        <f t="shared" si="0"/>
        <v>16126.996552129465</v>
      </c>
      <c r="G23" s="7"/>
      <c r="H23" s="10"/>
      <c r="I23" s="10"/>
      <c r="J23" s="10"/>
      <c r="K23" s="56"/>
      <c r="L23" s="55"/>
      <c r="M23" s="50"/>
    </row>
    <row r="24" spans="2:15" x14ac:dyDescent="0.2">
      <c r="B24" s="45"/>
      <c r="C24" s="44">
        <f t="shared" si="1"/>
        <v>12</v>
      </c>
      <c r="D24" s="7">
        <f t="shared" si="2"/>
        <v>2033</v>
      </c>
      <c r="E24" s="135">
        <f t="shared" si="3"/>
        <v>1384.2338707244458</v>
      </c>
      <c r="F24" s="136">
        <f t="shared" si="0"/>
        <v>16610.806448693351</v>
      </c>
      <c r="G24" s="7"/>
      <c r="H24" s="49" t="s">
        <v>8</v>
      </c>
      <c r="I24" s="48"/>
      <c r="J24" s="47"/>
      <c r="K24" s="47"/>
      <c r="L24" s="46"/>
      <c r="M24" s="50"/>
    </row>
    <row r="25" spans="2:15" x14ac:dyDescent="0.2">
      <c r="B25" s="45"/>
      <c r="C25" s="44">
        <f t="shared" si="1"/>
        <v>13</v>
      </c>
      <c r="D25" s="7">
        <f t="shared" si="2"/>
        <v>2034</v>
      </c>
      <c r="E25" s="135">
        <f t="shared" si="3"/>
        <v>1425.7608868461791</v>
      </c>
      <c r="F25" s="136">
        <f t="shared" si="0"/>
        <v>17109.130642154149</v>
      </c>
      <c r="G25" s="7"/>
      <c r="H25" s="43" t="s">
        <v>7</v>
      </c>
      <c r="I25" s="42"/>
      <c r="J25" s="41"/>
      <c r="K25" s="40"/>
      <c r="L25" s="39"/>
      <c r="M25" s="50"/>
    </row>
    <row r="26" spans="2:15" x14ac:dyDescent="0.2">
      <c r="B26" s="45"/>
      <c r="C26" s="44">
        <f t="shared" si="1"/>
        <v>14</v>
      </c>
      <c r="D26" s="7">
        <f t="shared" si="2"/>
        <v>2035</v>
      </c>
      <c r="E26" s="135">
        <f t="shared" si="3"/>
        <v>1468.5337134515646</v>
      </c>
      <c r="F26" s="136">
        <f t="shared" si="0"/>
        <v>17622.404561418774</v>
      </c>
      <c r="G26" s="7"/>
      <c r="H26" s="37" t="s">
        <v>6</v>
      </c>
      <c r="I26" s="36"/>
      <c r="J26" s="35"/>
      <c r="K26" s="34"/>
      <c r="L26" s="33"/>
      <c r="M26" s="50"/>
      <c r="N26" s="2"/>
    </row>
    <row r="27" spans="2:15" x14ac:dyDescent="0.2">
      <c r="B27" s="45"/>
      <c r="C27" s="44">
        <f t="shared" si="1"/>
        <v>15</v>
      </c>
      <c r="D27" s="7">
        <f t="shared" si="2"/>
        <v>2036</v>
      </c>
      <c r="E27" s="135">
        <f t="shared" si="3"/>
        <v>1512.5897248551116</v>
      </c>
      <c r="F27" s="136">
        <f t="shared" si="0"/>
        <v>18151.076698261339</v>
      </c>
      <c r="G27" s="7"/>
      <c r="H27" s="27" t="s">
        <v>43</v>
      </c>
      <c r="I27" s="26"/>
      <c r="J27" s="25"/>
      <c r="K27" s="24"/>
      <c r="L27" s="23"/>
      <c r="M27" s="50"/>
      <c r="N27" s="2"/>
      <c r="O27" s="58"/>
    </row>
    <row r="28" spans="2:15" x14ac:dyDescent="0.2">
      <c r="B28" s="45"/>
      <c r="C28" s="44">
        <f t="shared" si="1"/>
        <v>16</v>
      </c>
      <c r="D28" s="7">
        <f t="shared" si="2"/>
        <v>2037</v>
      </c>
      <c r="E28" s="135">
        <f t="shared" si="3"/>
        <v>1557.9674166007651</v>
      </c>
      <c r="F28" s="136">
        <f t="shared" si="0"/>
        <v>18695.60899920918</v>
      </c>
      <c r="G28" s="7"/>
      <c r="H28" s="17" t="s">
        <v>44</v>
      </c>
      <c r="I28" s="16"/>
      <c r="J28" s="15"/>
      <c r="K28" s="14"/>
      <c r="L28" s="13"/>
      <c r="M28" s="22"/>
      <c r="N28" s="2"/>
    </row>
    <row r="29" spans="2:15" s="5" customFormat="1" x14ac:dyDescent="0.2">
      <c r="B29" s="32"/>
      <c r="C29" s="31" t="s">
        <v>5</v>
      </c>
      <c r="D29" s="30"/>
      <c r="E29" s="29"/>
      <c r="F29" s="28">
        <f>SUM(F13:F28)</f>
        <v>241882.57563951504</v>
      </c>
      <c r="G29" s="9"/>
      <c r="M29" s="22"/>
    </row>
    <row r="30" spans="2:15" x14ac:dyDescent="0.2">
      <c r="B30" s="21"/>
      <c r="C30" s="20" t="s">
        <v>4</v>
      </c>
      <c r="D30" s="20"/>
      <c r="E30" s="19"/>
      <c r="F30" s="137">
        <f>+F29+L9</f>
        <v>261882.57563951504</v>
      </c>
      <c r="G30" s="18"/>
      <c r="H30" s="38"/>
      <c r="I30" s="38"/>
      <c r="J30" s="38"/>
      <c r="K30" s="38"/>
      <c r="L30" s="38"/>
      <c r="M30" s="12"/>
      <c r="N30" s="6"/>
    </row>
    <row r="31" spans="2:15" ht="16" thickBot="1" x14ac:dyDescent="0.25">
      <c r="B31" s="5"/>
      <c r="C31" s="9"/>
      <c r="D31" s="9"/>
      <c r="E31" s="11"/>
      <c r="F31" s="10"/>
      <c r="G31" s="9"/>
      <c r="H31" s="9"/>
      <c r="I31" s="9"/>
      <c r="J31" s="9"/>
      <c r="K31" s="8"/>
      <c r="L31" s="7"/>
      <c r="N31" s="6"/>
    </row>
    <row r="32" spans="2:15" x14ac:dyDescent="0.2">
      <c r="B32" s="5"/>
      <c r="C32" s="128" t="s">
        <v>41</v>
      </c>
    </row>
    <row r="33" spans="3:13" x14ac:dyDescent="0.2">
      <c r="C33" s="131" t="s">
        <v>3</v>
      </c>
      <c r="D33" s="1" t="s">
        <v>45</v>
      </c>
    </row>
    <row r="34" spans="3:13" x14ac:dyDescent="0.2">
      <c r="C34" s="129" t="s">
        <v>2</v>
      </c>
      <c r="D34" s="1" t="s">
        <v>37</v>
      </c>
    </row>
    <row r="35" spans="3:13" x14ac:dyDescent="0.2">
      <c r="C35" s="130" t="s">
        <v>40</v>
      </c>
      <c r="D35" s="1" t="s">
        <v>38</v>
      </c>
    </row>
    <row r="36" spans="3:13" x14ac:dyDescent="0.2">
      <c r="C36" s="152" t="s">
        <v>1</v>
      </c>
      <c r="D36" s="3" t="s">
        <v>39</v>
      </c>
    </row>
    <row r="37" spans="3:13" s="7" customFormat="1" x14ac:dyDescent="0.2">
      <c r="C37" s="151"/>
      <c r="D37" s="3"/>
      <c r="E37" s="3"/>
      <c r="F37" s="3"/>
      <c r="G37" s="3"/>
      <c r="H37" s="3"/>
      <c r="M37" s="56"/>
    </row>
  </sheetData>
  <mergeCells count="3">
    <mergeCell ref="J2:L3"/>
    <mergeCell ref="I4:J4"/>
    <mergeCell ref="K4:L4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&lt;&lt;Offeror&gt;&gt;</vt:lpstr>
      <vt:lpstr>'&lt;&lt;Offeror&gt;&gt;'!Print_Area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Megan Finch</cp:lastModifiedBy>
  <cp:lastPrinted>2019-09-13T13:33:41Z</cp:lastPrinted>
  <dcterms:created xsi:type="dcterms:W3CDTF">2015-11-10T16:29:30Z</dcterms:created>
  <dcterms:modified xsi:type="dcterms:W3CDTF">2022-03-22T17:27:49Z</dcterms:modified>
</cp:coreProperties>
</file>